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9200" windowHeight="12015"/>
  </bookViews>
  <sheets>
    <sheet name="Zestawienie" sheetId="1" r:id="rId1"/>
    <sheet name="Kalkulacja" sheetId="2" r:id="rId2"/>
    <sheet name="Arkusz3" sheetId="3" r:id="rId3"/>
  </sheets>
  <definedNames>
    <definedName name="_xlnm._FilterDatabase" localSheetId="0" hidden="1">Zestawienie!$C$4:$C$41</definedName>
  </definedNames>
  <calcPr calcId="125725"/>
</workbook>
</file>

<file path=xl/calcChain.xml><?xml version="1.0" encoding="utf-8"?>
<calcChain xmlns="http://schemas.openxmlformats.org/spreadsheetml/2006/main">
  <c r="B10" i="2"/>
  <c r="B9"/>
  <c r="B8"/>
  <c r="L38" i="1"/>
  <c r="M38"/>
  <c r="N38"/>
  <c r="O38"/>
  <c r="P38"/>
  <c r="Q38"/>
  <c r="R38"/>
  <c r="S38"/>
  <c r="T38"/>
  <c r="K38"/>
  <c r="L32"/>
  <c r="M32"/>
  <c r="N32"/>
  <c r="O32"/>
  <c r="P32"/>
  <c r="Q32"/>
  <c r="R32"/>
  <c r="S32"/>
  <c r="T32"/>
  <c r="K32"/>
  <c r="E13" i="2"/>
  <c r="C13"/>
  <c r="G7"/>
  <c r="F7"/>
  <c r="C4"/>
  <c r="C3"/>
  <c r="Q6" i="1"/>
  <c r="F6"/>
  <c r="F35"/>
  <c r="Q7"/>
  <c r="Q23"/>
  <c r="Q13"/>
  <c r="Q12"/>
  <c r="I7"/>
  <c r="K7" s="1"/>
  <c r="F7"/>
  <c r="F12"/>
  <c r="O12" s="1"/>
  <c r="F31"/>
  <c r="Q31" s="1"/>
  <c r="F30"/>
  <c r="Q30" s="1"/>
  <c r="F13"/>
  <c r="N13" s="1"/>
  <c r="K13"/>
  <c r="L13"/>
  <c r="L12"/>
  <c r="K12"/>
  <c r="P13" l="1"/>
  <c r="P12"/>
  <c r="P30"/>
  <c r="P31"/>
  <c r="M30"/>
  <c r="O30"/>
  <c r="M31"/>
  <c r="O31"/>
  <c r="K30"/>
  <c r="N30"/>
  <c r="K31"/>
  <c r="N31"/>
  <c r="N12"/>
  <c r="G13" i="2"/>
  <c r="F13"/>
  <c r="F9" i="1"/>
  <c r="Q9" s="1"/>
  <c r="F10"/>
  <c r="Q10" s="1"/>
  <c r="F11"/>
  <c r="Q11" s="1"/>
  <c r="F16"/>
  <c r="Q16" s="1"/>
  <c r="F17"/>
  <c r="Q17" s="1"/>
  <c r="F18"/>
  <c r="Q18" s="1"/>
  <c r="F19"/>
  <c r="Q19" s="1"/>
  <c r="F20"/>
  <c r="Q20" s="1"/>
  <c r="F21"/>
  <c r="Q21" s="1"/>
  <c r="F22"/>
  <c r="Q22" s="1"/>
  <c r="F24"/>
  <c r="Q24" s="1"/>
  <c r="F25"/>
  <c r="Q25" s="1"/>
  <c r="F26"/>
  <c r="Q26" s="1"/>
  <c r="F27"/>
  <c r="Q27" s="1"/>
  <c r="F28"/>
  <c r="Q28" s="1"/>
  <c r="F29"/>
  <c r="Q29" s="1"/>
  <c r="F14"/>
  <c r="F15"/>
  <c r="F8"/>
  <c r="F23"/>
  <c r="F5"/>
  <c r="Q5" s="1"/>
  <c r="Q14"/>
  <c r="Q15"/>
  <c r="P14"/>
  <c r="P15"/>
  <c r="O14"/>
  <c r="O15"/>
  <c r="N15"/>
  <c r="N14"/>
  <c r="I23"/>
  <c r="N23" s="1"/>
  <c r="I8"/>
  <c r="I15"/>
  <c r="K15" s="1"/>
  <c r="I14"/>
  <c r="K14" s="1"/>
  <c r="F12" i="2"/>
  <c r="F14"/>
  <c r="E4"/>
  <c r="E5"/>
  <c r="E6"/>
  <c r="E8"/>
  <c r="E9"/>
  <c r="E10"/>
  <c r="E11"/>
  <c r="G12"/>
  <c r="E14"/>
  <c r="G14" s="1"/>
  <c r="E2"/>
  <c r="E3"/>
  <c r="I9" i="1"/>
  <c r="P9" s="1"/>
  <c r="I10"/>
  <c r="P10" s="1"/>
  <c r="I11"/>
  <c r="P11" s="1"/>
  <c r="I16"/>
  <c r="P16" s="1"/>
  <c r="I17"/>
  <c r="P17" s="1"/>
  <c r="I18"/>
  <c r="P18" s="1"/>
  <c r="I19"/>
  <c r="P19" s="1"/>
  <c r="I20"/>
  <c r="P20" s="1"/>
  <c r="I21"/>
  <c r="P21" s="1"/>
  <c r="I22"/>
  <c r="P22" s="1"/>
  <c r="I24"/>
  <c r="P24" s="1"/>
  <c r="I25"/>
  <c r="P25" s="1"/>
  <c r="I26"/>
  <c r="P26" s="1"/>
  <c r="I27"/>
  <c r="P27" s="1"/>
  <c r="I28"/>
  <c r="P28" s="1"/>
  <c r="I29"/>
  <c r="P29" s="1"/>
  <c r="I5"/>
  <c r="P5" s="1"/>
  <c r="L23" l="1"/>
  <c r="K29"/>
  <c r="K27"/>
  <c r="K25"/>
  <c r="K22"/>
  <c r="K20"/>
  <c r="K18"/>
  <c r="K16"/>
  <c r="K10"/>
  <c r="M29"/>
  <c r="M27"/>
  <c r="M25"/>
  <c r="M22"/>
  <c r="M20"/>
  <c r="M18"/>
  <c r="M16"/>
  <c r="M10"/>
  <c r="M9"/>
  <c r="M5"/>
  <c r="N29"/>
  <c r="N27"/>
  <c r="N25"/>
  <c r="N22"/>
  <c r="N20"/>
  <c r="N18"/>
  <c r="N16"/>
  <c r="N10"/>
  <c r="O5"/>
  <c r="O28"/>
  <c r="O26"/>
  <c r="O24"/>
  <c r="O21"/>
  <c r="O19"/>
  <c r="O17"/>
  <c r="O11"/>
  <c r="O9"/>
  <c r="K5"/>
  <c r="K28"/>
  <c r="K26"/>
  <c r="K24"/>
  <c r="K21"/>
  <c r="K19"/>
  <c r="K17"/>
  <c r="K11"/>
  <c r="K9"/>
  <c r="M28"/>
  <c r="M26"/>
  <c r="M24"/>
  <c r="M21"/>
  <c r="M19"/>
  <c r="M17"/>
  <c r="M11"/>
  <c r="M14"/>
  <c r="M15"/>
  <c r="N5"/>
  <c r="N28"/>
  <c r="N26"/>
  <c r="N24"/>
  <c r="N21"/>
  <c r="N19"/>
  <c r="N17"/>
  <c r="N11"/>
  <c r="N9"/>
  <c r="O29"/>
  <c r="O27"/>
  <c r="O25"/>
  <c r="O22"/>
  <c r="O20"/>
  <c r="O18"/>
  <c r="O16"/>
  <c r="O10"/>
  <c r="G6" i="2"/>
  <c r="F6"/>
  <c r="G5"/>
  <c r="F5"/>
  <c r="G10"/>
  <c r="F8" l="1"/>
  <c r="G4"/>
  <c r="F11"/>
  <c r="G11"/>
  <c r="F10"/>
  <c r="G3" l="1"/>
  <c r="F3"/>
  <c r="F4"/>
  <c r="G8"/>
  <c r="F9"/>
  <c r="G9"/>
  <c r="F2"/>
  <c r="F15" s="1"/>
  <c r="G2"/>
  <c r="G15" l="1"/>
</calcChain>
</file>

<file path=xl/sharedStrings.xml><?xml version="1.0" encoding="utf-8"?>
<sst xmlns="http://schemas.openxmlformats.org/spreadsheetml/2006/main" count="142" uniqueCount="63">
  <si>
    <t>l.p.</t>
  </si>
  <si>
    <t>Program/Akcja</t>
  </si>
  <si>
    <t>Nazwa szkolenia</t>
  </si>
  <si>
    <t>Liczba uczestników</t>
  </si>
  <si>
    <t>Liczba trenerów</t>
  </si>
  <si>
    <t>Data rozpoczęcia szkolenia</t>
  </si>
  <si>
    <t>Data zakończenia szkolenia</t>
  </si>
  <si>
    <t>Osoba kontaktowa</t>
  </si>
  <si>
    <t>liczba śniadań</t>
  </si>
  <si>
    <t>liczba obiadów</t>
  </si>
  <si>
    <t>liczba kolacji</t>
  </si>
  <si>
    <t>liczba przerw kawowych</t>
  </si>
  <si>
    <t>Liczba dni</t>
  </si>
  <si>
    <t>Sala konferencyjna na 40 osób</t>
  </si>
  <si>
    <t>ON-ARR</t>
  </si>
  <si>
    <t>A2</t>
  </si>
  <si>
    <t>Agnieszka Bielska</t>
  </si>
  <si>
    <t>Sala konferencyjna na 40 osób (pełne doby)</t>
  </si>
  <si>
    <t xml:space="preserve"> sala konferencyjna na 20 osób (pełne doby)</t>
  </si>
  <si>
    <t>Pozycja</t>
  </si>
  <si>
    <t>Sala konferencyjna na 20 osób</t>
  </si>
  <si>
    <t>Śniadanie</t>
  </si>
  <si>
    <t>Obiad</t>
  </si>
  <si>
    <t>Kolacja</t>
  </si>
  <si>
    <t>Przerwa kawowa</t>
  </si>
  <si>
    <t>Wielokrotność</t>
  </si>
  <si>
    <t>Cena jednostkowa netto</t>
  </si>
  <si>
    <t>VAT</t>
  </si>
  <si>
    <t>Cena jednostkowa brutto</t>
  </si>
  <si>
    <t>Wartość netto</t>
  </si>
  <si>
    <t>Wartość brutto</t>
  </si>
  <si>
    <t>A12</t>
  </si>
  <si>
    <t>Starter</t>
  </si>
  <si>
    <t>Adam Kułanowski</t>
  </si>
  <si>
    <t>Eurodesk</t>
  </si>
  <si>
    <t>Małgorzata Pośnik</t>
  </si>
  <si>
    <t>Szkolenie z lekcji</t>
  </si>
  <si>
    <t>Razem uczestników</t>
  </si>
  <si>
    <t>RAZEM</t>
  </si>
  <si>
    <t>FPL</t>
  </si>
  <si>
    <t>Szkolenie FPL</t>
  </si>
  <si>
    <t>Szkolenie dodatkowe</t>
  </si>
  <si>
    <t>MwD</t>
  </si>
  <si>
    <t>Ewelina Miłoń</t>
  </si>
  <si>
    <t>Ewelina MIłoń</t>
  </si>
  <si>
    <t>Mwd</t>
  </si>
  <si>
    <t>Nocleg indywidualny bez grupy</t>
  </si>
  <si>
    <t>do uzgodnienia</t>
  </si>
  <si>
    <t>A1.2</t>
  </si>
  <si>
    <t>dodatkowe</t>
  </si>
  <si>
    <r>
      <t xml:space="preserve">nocleg w pokoju 1 osobowym
</t>
    </r>
    <r>
      <rPr>
        <i/>
        <sz val="8"/>
        <color theme="1"/>
        <rFont val="Calibri"/>
        <family val="2"/>
        <charset val="238"/>
        <scheme val="minor"/>
      </rPr>
      <t>(liczba osobodni)</t>
    </r>
  </si>
  <si>
    <r>
      <t xml:space="preserve">nocleg w pokoju 2 osobowym
</t>
    </r>
    <r>
      <rPr>
        <i/>
        <sz val="8"/>
        <color theme="1"/>
        <rFont val="Calibri"/>
        <family val="2"/>
        <charset val="238"/>
        <scheme val="minor"/>
      </rPr>
      <t>(liczba osobodni)</t>
    </r>
  </si>
  <si>
    <r>
      <t xml:space="preserve">nocleg w pokoju 5 osobowym
</t>
    </r>
    <r>
      <rPr>
        <i/>
        <sz val="8"/>
        <color theme="1"/>
        <rFont val="Calibri"/>
        <family val="2"/>
        <charset val="238"/>
        <scheme val="minor"/>
      </rPr>
      <t>(liczba osobodni)</t>
    </r>
  </si>
  <si>
    <t xml:space="preserve"> sala konferencyjna na 10 osób (pełne doby)</t>
  </si>
  <si>
    <t>Sala konferencyjna na 10 osób</t>
  </si>
  <si>
    <r>
      <t xml:space="preserve">Nocleg w pokoju 1-osobowym - bez grupy szkoleniowej
</t>
    </r>
    <r>
      <rPr>
        <i/>
        <sz val="8"/>
        <color theme="1"/>
        <rFont val="Calibri"/>
        <family val="2"/>
        <charset val="238"/>
        <scheme val="minor"/>
      </rPr>
      <t>(cena za nocleg 1 osoby)</t>
    </r>
  </si>
  <si>
    <r>
      <t xml:space="preserve">Nocleg w pokoju 2-osobowym - bez grupy szkoleniowej
</t>
    </r>
    <r>
      <rPr>
        <i/>
        <sz val="8"/>
        <color theme="1"/>
        <rFont val="Calibri"/>
        <family val="2"/>
        <charset val="238"/>
        <scheme val="minor"/>
      </rPr>
      <t>(cena za nocleg 1 osoby)</t>
    </r>
  </si>
  <si>
    <r>
      <t xml:space="preserve">Nocleg w pokoju 5-osobowym bez grupy szkoleniowej
</t>
    </r>
    <r>
      <rPr>
        <i/>
        <sz val="8"/>
        <color theme="1"/>
        <rFont val="Calibri"/>
        <family val="2"/>
        <charset val="238"/>
        <scheme val="minor"/>
      </rPr>
      <t>(cena za nocleg 1 osoby)</t>
    </r>
  </si>
  <si>
    <t>Noclegi bez grupy szkoleniowej</t>
  </si>
  <si>
    <r>
      <t xml:space="preserve">Nocleg w pokoju 1-osobowym - grupa szkoleniowa
</t>
    </r>
    <r>
      <rPr>
        <i/>
        <sz val="8"/>
        <color theme="1"/>
        <rFont val="Calibri"/>
        <family val="2"/>
        <charset val="238"/>
        <scheme val="minor"/>
      </rPr>
      <t>(cena za nocleg 1 osoby)</t>
    </r>
  </si>
  <si>
    <r>
      <t xml:space="preserve">Nocleg w pokoju 5-osobowym -grupa szkoleniowej
</t>
    </r>
    <r>
      <rPr>
        <i/>
        <sz val="8"/>
        <color theme="1"/>
        <rFont val="Calibri"/>
        <family val="2"/>
        <charset val="238"/>
        <scheme val="minor"/>
      </rPr>
      <t>(Cena za nocleg 1 osoby)</t>
    </r>
  </si>
  <si>
    <r>
      <t xml:space="preserve">Nocleg w pokoju 2-osobowym - grupa szkoleniowa
</t>
    </r>
    <r>
      <rPr>
        <i/>
        <sz val="8"/>
        <color theme="1"/>
        <rFont val="Calibri"/>
        <family val="2"/>
        <charset val="238"/>
        <scheme val="minor"/>
      </rPr>
      <t>(cena za nocleg 1 osoby)</t>
    </r>
  </si>
  <si>
    <t>Planowany terminarz szkoleń - zapotrzebowanie związane z zakwaterowaniem, wyżywieniem oraz salami konferencyjnymi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</si>
</sst>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i/>
      <sz val="8"/>
      <color theme="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fill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1" xfId="0" applyFill="1" applyBorder="1"/>
    <xf numFmtId="0" fontId="0" fillId="0" borderId="1" xfId="0" applyBorder="1" applyAlignment="1">
      <alignment horizontal="fill" wrapText="1"/>
    </xf>
    <xf numFmtId="0" fontId="0" fillId="2" borderId="1" xfId="0" applyFill="1" applyBorder="1"/>
    <xf numFmtId="14" fontId="0" fillId="2" borderId="1" xfId="0" applyNumberFormat="1" applyFill="1" applyBorder="1"/>
    <xf numFmtId="0" fontId="0" fillId="2" borderId="1" xfId="0" applyFill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2" borderId="0" xfId="0" applyFill="1" applyBorder="1"/>
    <xf numFmtId="0" fontId="2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shrinkToFit="1"/>
    </xf>
    <xf numFmtId="0" fontId="5" fillId="0" borderId="1" xfId="0" applyFont="1" applyFill="1" applyBorder="1" applyAlignment="1">
      <alignment wrapText="1"/>
    </xf>
    <xf numFmtId="0" fontId="0" fillId="0" borderId="2" xfId="0" applyBorder="1" applyAlignment="1">
      <alignment horizontal="fill"/>
    </xf>
    <xf numFmtId="0" fontId="0" fillId="0" borderId="2" xfId="0" applyBorder="1" applyAlignment="1">
      <alignment horizontal="center"/>
    </xf>
    <xf numFmtId="0" fontId="0" fillId="0" borderId="2" xfId="0" applyBorder="1"/>
    <xf numFmtId="0" fontId="3" fillId="0" borderId="3" xfId="0" applyFont="1" applyBorder="1"/>
    <xf numFmtId="0" fontId="3" fillId="0" borderId="5" xfId="0" applyFont="1" applyBorder="1" applyAlignment="1">
      <alignment horizontal="center"/>
    </xf>
    <xf numFmtId="0" fontId="0" fillId="0" borderId="0" xfId="0" applyFill="1" applyBorder="1"/>
    <xf numFmtId="14" fontId="0" fillId="0" borderId="0" xfId="0" applyNumberFormat="1" applyBorder="1" applyAlignment="1">
      <alignment shrinkToFit="1"/>
    </xf>
    <xf numFmtId="0" fontId="3" fillId="0" borderId="0" xfId="0" applyFont="1" applyBorder="1"/>
    <xf numFmtId="0" fontId="0" fillId="0" borderId="0" xfId="0" applyBorder="1" applyAlignment="1">
      <alignment horizontal="fill"/>
    </xf>
    <xf numFmtId="0" fontId="3" fillId="0" borderId="6" xfId="0" applyFont="1" applyBorder="1"/>
    <xf numFmtId="0" fontId="3" fillId="0" borderId="7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9" fontId="6" fillId="0" borderId="1" xfId="0" applyNumberFormat="1" applyFont="1" applyBorder="1"/>
    <xf numFmtId="164" fontId="6" fillId="0" borderId="2" xfId="0" applyNumberFormat="1" applyFont="1" applyBorder="1" applyAlignment="1">
      <alignment wrapText="1"/>
    </xf>
    <xf numFmtId="164" fontId="7" fillId="0" borderId="3" xfId="0" applyNumberFormat="1" applyFont="1" applyBorder="1" applyAlignment="1">
      <alignment wrapText="1"/>
    </xf>
    <xf numFmtId="164" fontId="7" fillId="0" borderId="4" xfId="0" applyNumberFormat="1" applyFont="1" applyBorder="1" applyAlignment="1">
      <alignment wrapText="1"/>
    </xf>
    <xf numFmtId="0" fontId="0" fillId="2" borderId="1" xfId="0" applyFill="1" applyBorder="1" applyAlignment="1">
      <alignment horizontal="fill" wrapText="1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Alignment="1"/>
    <xf numFmtId="0" fontId="0" fillId="0" borderId="8" xfId="0" applyBorder="1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8"/>
  <sheetViews>
    <sheetView tabSelected="1" view="pageLayout" topLeftCell="K1" zoomScaleNormal="100" workbookViewId="0">
      <selection activeCell="V1" sqref="V1"/>
    </sheetView>
  </sheetViews>
  <sheetFormatPr defaultRowHeight="14.25"/>
  <cols>
    <col min="1" max="1" width="3.5" style="11" bestFit="1" customWidth="1"/>
    <col min="2" max="2" width="12.625" style="11" customWidth="1"/>
    <col min="3" max="3" width="18.125" style="11" customWidth="1"/>
    <col min="4" max="4" width="9.625" style="11" customWidth="1"/>
    <col min="5" max="5" width="9.125" style="11" bestFit="1" customWidth="1"/>
    <col min="6" max="6" width="10.375" style="11" customWidth="1"/>
    <col min="7" max="8" width="11" style="11" bestFit="1" customWidth="1"/>
    <col min="9" max="9" width="9.125" style="11" bestFit="1" customWidth="1"/>
    <col min="10" max="10" width="17.25" style="11" customWidth="1"/>
    <col min="11" max="11" width="9.125" style="12" bestFit="1" customWidth="1"/>
    <col min="12" max="13" width="11.375" style="12" customWidth="1"/>
    <col min="14" max="17" width="9.125" style="12" bestFit="1" customWidth="1"/>
    <col min="18" max="18" width="10.375" style="12" customWidth="1"/>
    <col min="19" max="19" width="9.875" style="11" customWidth="1"/>
    <col min="20" max="20" width="10" style="11" customWidth="1"/>
    <col min="21" max="16384" width="9" style="11"/>
  </cols>
  <sheetData>
    <row r="1" spans="1:20" ht="24.75" customHeight="1">
      <c r="A1" s="35"/>
      <c r="B1" s="35"/>
      <c r="C1" s="35"/>
      <c r="D1" s="35"/>
      <c r="Q1" s="36"/>
      <c r="R1" s="37"/>
      <c r="S1" s="37"/>
      <c r="T1" s="37"/>
    </row>
    <row r="3" spans="1:20" ht="15">
      <c r="A3" s="24"/>
      <c r="G3" s="38" t="s">
        <v>62</v>
      </c>
      <c r="H3" s="38"/>
      <c r="I3" s="38"/>
      <c r="J3" s="38"/>
      <c r="K3" s="38"/>
      <c r="L3" s="38"/>
      <c r="M3" s="38"/>
      <c r="N3" s="38"/>
      <c r="O3" s="38"/>
      <c r="P3" s="38"/>
    </row>
    <row r="4" spans="1:20" ht="67.5" customHeight="1">
      <c r="A4" s="14" t="s">
        <v>0</v>
      </c>
      <c r="B4" s="14" t="s">
        <v>1</v>
      </c>
      <c r="C4" s="14" t="s">
        <v>2</v>
      </c>
      <c r="D4" s="14" t="s">
        <v>3</v>
      </c>
      <c r="E4" s="14" t="s">
        <v>4</v>
      </c>
      <c r="F4" s="14" t="s">
        <v>37</v>
      </c>
      <c r="G4" s="14" t="s">
        <v>5</v>
      </c>
      <c r="H4" s="14" t="s">
        <v>6</v>
      </c>
      <c r="I4" s="14" t="s">
        <v>12</v>
      </c>
      <c r="J4" s="14" t="s">
        <v>7</v>
      </c>
      <c r="K4" s="14" t="s">
        <v>50</v>
      </c>
      <c r="L4" s="14" t="s">
        <v>51</v>
      </c>
      <c r="M4" s="14" t="s">
        <v>52</v>
      </c>
      <c r="N4" s="14" t="s">
        <v>8</v>
      </c>
      <c r="O4" s="14" t="s">
        <v>9</v>
      </c>
      <c r="P4" s="14" t="s">
        <v>10</v>
      </c>
      <c r="Q4" s="14" t="s">
        <v>11</v>
      </c>
      <c r="R4" s="14" t="s">
        <v>17</v>
      </c>
      <c r="S4" s="14" t="s">
        <v>18</v>
      </c>
      <c r="T4" s="14" t="s">
        <v>53</v>
      </c>
    </row>
    <row r="5" spans="1:20" ht="24" customHeight="1">
      <c r="A5" s="1">
        <v>1</v>
      </c>
      <c r="B5" s="1" t="s">
        <v>15</v>
      </c>
      <c r="C5" s="1" t="s">
        <v>14</v>
      </c>
      <c r="D5" s="1">
        <v>26</v>
      </c>
      <c r="E5" s="1">
        <v>2</v>
      </c>
      <c r="F5" s="1">
        <f t="shared" ref="F5:F35" si="0">E5+D5</f>
        <v>28</v>
      </c>
      <c r="G5" s="2">
        <v>41288</v>
      </c>
      <c r="H5" s="2">
        <v>41294</v>
      </c>
      <c r="I5" s="1">
        <f t="shared" ref="I5:I11" si="1">H5-G5</f>
        <v>6</v>
      </c>
      <c r="J5" s="7" t="s">
        <v>16</v>
      </c>
      <c r="K5" s="4">
        <f>I5*E5</f>
        <v>12</v>
      </c>
      <c r="L5" s="4">
        <v>0</v>
      </c>
      <c r="M5" s="4">
        <f>I5*D5</f>
        <v>156</v>
      </c>
      <c r="N5" s="4">
        <f>I5*F5</f>
        <v>168</v>
      </c>
      <c r="O5" s="4">
        <f>F5*I5</f>
        <v>168</v>
      </c>
      <c r="P5" s="4">
        <f>I5*F5</f>
        <v>168</v>
      </c>
      <c r="Q5" s="4">
        <f>12*F5</f>
        <v>336</v>
      </c>
      <c r="R5" s="4">
        <v>6</v>
      </c>
      <c r="S5" s="1">
        <v>0</v>
      </c>
      <c r="T5" s="1">
        <v>0</v>
      </c>
    </row>
    <row r="6" spans="1:20" ht="24" customHeight="1">
      <c r="A6" s="8"/>
      <c r="B6" s="8" t="s">
        <v>48</v>
      </c>
      <c r="C6" s="8" t="s">
        <v>49</v>
      </c>
      <c r="D6" s="8">
        <v>30</v>
      </c>
      <c r="E6" s="8">
        <v>2</v>
      </c>
      <c r="F6" s="8">
        <f t="shared" si="0"/>
        <v>32</v>
      </c>
      <c r="G6" s="9">
        <v>41299</v>
      </c>
      <c r="H6" s="9">
        <v>41301</v>
      </c>
      <c r="I6" s="8">
        <v>2</v>
      </c>
      <c r="J6" s="34" t="s">
        <v>33</v>
      </c>
      <c r="K6" s="10">
        <v>4</v>
      </c>
      <c r="L6" s="10">
        <v>0</v>
      </c>
      <c r="M6" s="10">
        <v>150</v>
      </c>
      <c r="N6" s="10">
        <v>64</v>
      </c>
      <c r="O6" s="10">
        <v>64</v>
      </c>
      <c r="P6" s="10">
        <v>64</v>
      </c>
      <c r="Q6" s="10">
        <f>4*32</f>
        <v>128</v>
      </c>
      <c r="R6" s="10">
        <v>2</v>
      </c>
      <c r="S6" s="8">
        <v>0</v>
      </c>
      <c r="T6" s="8">
        <v>0</v>
      </c>
    </row>
    <row r="7" spans="1:20" ht="24" customHeight="1">
      <c r="A7" s="1">
        <v>2</v>
      </c>
      <c r="B7" s="1" t="s">
        <v>34</v>
      </c>
      <c r="C7" s="8"/>
      <c r="D7" s="8">
        <v>26</v>
      </c>
      <c r="E7" s="8">
        <v>2</v>
      </c>
      <c r="F7" s="8">
        <f t="shared" si="0"/>
        <v>28</v>
      </c>
      <c r="G7" s="9">
        <v>41310</v>
      </c>
      <c r="H7" s="9">
        <v>41311</v>
      </c>
      <c r="I7" s="8">
        <f t="shared" si="1"/>
        <v>1</v>
      </c>
      <c r="J7" s="3" t="s">
        <v>35</v>
      </c>
      <c r="K7" s="10">
        <f>I7*E7</f>
        <v>2</v>
      </c>
      <c r="L7" s="10">
        <v>52</v>
      </c>
      <c r="M7" s="10">
        <v>0</v>
      </c>
      <c r="N7" s="10">
        <v>28</v>
      </c>
      <c r="O7" s="10">
        <v>28</v>
      </c>
      <c r="P7" s="10">
        <v>28</v>
      </c>
      <c r="Q7" s="10">
        <f>2*28</f>
        <v>56</v>
      </c>
      <c r="R7" s="10">
        <v>1</v>
      </c>
      <c r="S7" s="8">
        <v>0</v>
      </c>
      <c r="T7" s="1">
        <v>0</v>
      </c>
    </row>
    <row r="8" spans="1:20" ht="24" customHeight="1">
      <c r="A8" s="1">
        <v>3</v>
      </c>
      <c r="B8" s="1" t="s">
        <v>34</v>
      </c>
      <c r="C8" s="1"/>
      <c r="D8" s="1">
        <v>26</v>
      </c>
      <c r="E8" s="1">
        <v>2</v>
      </c>
      <c r="F8" s="1">
        <f t="shared" si="0"/>
        <v>28</v>
      </c>
      <c r="G8" s="2">
        <v>41317</v>
      </c>
      <c r="H8" s="2">
        <v>41318</v>
      </c>
      <c r="I8" s="1">
        <f t="shared" si="1"/>
        <v>1</v>
      </c>
      <c r="J8" s="3" t="s">
        <v>35</v>
      </c>
      <c r="K8" s="4">
        <v>2</v>
      </c>
      <c r="L8" s="4">
        <v>52</v>
      </c>
      <c r="M8" s="4">
        <v>0</v>
      </c>
      <c r="N8" s="4">
        <v>100</v>
      </c>
      <c r="O8" s="4">
        <v>100</v>
      </c>
      <c r="P8" s="4">
        <v>50</v>
      </c>
      <c r="Q8" s="4">
        <v>200</v>
      </c>
      <c r="R8" s="4">
        <v>2</v>
      </c>
      <c r="S8" s="1">
        <v>1</v>
      </c>
      <c r="T8" s="1">
        <v>0</v>
      </c>
    </row>
    <row r="9" spans="1:20" ht="24" customHeight="1">
      <c r="A9" s="1">
        <v>4</v>
      </c>
      <c r="B9" s="1" t="s">
        <v>15</v>
      </c>
      <c r="C9" s="1" t="s">
        <v>14</v>
      </c>
      <c r="D9" s="1">
        <v>26</v>
      </c>
      <c r="E9" s="1">
        <v>2</v>
      </c>
      <c r="F9" s="1">
        <f t="shared" si="0"/>
        <v>28</v>
      </c>
      <c r="G9" s="2">
        <v>41330</v>
      </c>
      <c r="H9" s="2">
        <v>41336</v>
      </c>
      <c r="I9" s="1">
        <f t="shared" si="1"/>
        <v>6</v>
      </c>
      <c r="J9" s="3" t="s">
        <v>16</v>
      </c>
      <c r="K9" s="4">
        <f t="shared" ref="K9:K22" si="2">I9*E9</f>
        <v>12</v>
      </c>
      <c r="L9" s="4">
        <v>0</v>
      </c>
      <c r="M9" s="4">
        <f>I9*D9</f>
        <v>156</v>
      </c>
      <c r="N9" s="4">
        <f>I9*F9</f>
        <v>168</v>
      </c>
      <c r="O9" s="4">
        <f>F9*I9</f>
        <v>168</v>
      </c>
      <c r="P9" s="4">
        <f>I9*F9</f>
        <v>168</v>
      </c>
      <c r="Q9" s="4">
        <f>12*F9</f>
        <v>336</v>
      </c>
      <c r="R9" s="4">
        <v>6</v>
      </c>
      <c r="S9" s="1">
        <v>0</v>
      </c>
      <c r="T9" s="1">
        <v>0</v>
      </c>
    </row>
    <row r="10" spans="1:20" ht="24" customHeight="1">
      <c r="A10" s="1">
        <v>5</v>
      </c>
      <c r="B10" s="1" t="s">
        <v>15</v>
      </c>
      <c r="C10" s="1" t="s">
        <v>14</v>
      </c>
      <c r="D10" s="1">
        <v>26</v>
      </c>
      <c r="E10" s="1">
        <v>2</v>
      </c>
      <c r="F10" s="1">
        <f t="shared" si="0"/>
        <v>28</v>
      </c>
      <c r="G10" s="2">
        <v>41351</v>
      </c>
      <c r="H10" s="2">
        <v>41357</v>
      </c>
      <c r="I10" s="1">
        <f t="shared" si="1"/>
        <v>6</v>
      </c>
      <c r="J10" s="3" t="s">
        <v>16</v>
      </c>
      <c r="K10" s="4">
        <f t="shared" si="2"/>
        <v>12</v>
      </c>
      <c r="L10" s="4">
        <v>0</v>
      </c>
      <c r="M10" s="4">
        <f>I10*D10</f>
        <v>156</v>
      </c>
      <c r="N10" s="4">
        <f>I10*F10</f>
        <v>168</v>
      </c>
      <c r="O10" s="4">
        <f>F10*I10</f>
        <v>168</v>
      </c>
      <c r="P10" s="4">
        <f>I10*F10</f>
        <v>168</v>
      </c>
      <c r="Q10" s="4">
        <f>12*F10</f>
        <v>336</v>
      </c>
      <c r="R10" s="4">
        <v>6</v>
      </c>
      <c r="S10" s="1">
        <v>0</v>
      </c>
      <c r="T10" s="1">
        <v>0</v>
      </c>
    </row>
    <row r="11" spans="1:20" ht="24" customHeight="1">
      <c r="A11" s="1">
        <v>6</v>
      </c>
      <c r="B11" s="1" t="s">
        <v>15</v>
      </c>
      <c r="C11" s="1" t="s">
        <v>14</v>
      </c>
      <c r="D11" s="1">
        <v>26</v>
      </c>
      <c r="E11" s="1">
        <v>2</v>
      </c>
      <c r="F11" s="1">
        <f t="shared" si="0"/>
        <v>28</v>
      </c>
      <c r="G11" s="2">
        <v>41379</v>
      </c>
      <c r="H11" s="2">
        <v>41385</v>
      </c>
      <c r="I11" s="1">
        <f t="shared" si="1"/>
        <v>6</v>
      </c>
      <c r="J11" s="3" t="s">
        <v>16</v>
      </c>
      <c r="K11" s="4">
        <f t="shared" si="2"/>
        <v>12</v>
      </c>
      <c r="L11" s="4">
        <v>0</v>
      </c>
      <c r="M11" s="4">
        <f>I11*D11</f>
        <v>156</v>
      </c>
      <c r="N11" s="4">
        <f>I11*F11</f>
        <v>168</v>
      </c>
      <c r="O11" s="4">
        <f>F11*I11</f>
        <v>168</v>
      </c>
      <c r="P11" s="4">
        <f>I11*F11</f>
        <v>168</v>
      </c>
      <c r="Q11" s="4">
        <f>12*F11</f>
        <v>336</v>
      </c>
      <c r="R11" s="4">
        <v>6</v>
      </c>
      <c r="S11" s="1">
        <v>0</v>
      </c>
      <c r="T11" s="1">
        <v>0</v>
      </c>
    </row>
    <row r="12" spans="1:20" ht="24" customHeight="1">
      <c r="A12" s="1">
        <v>7</v>
      </c>
      <c r="B12" s="1" t="s">
        <v>39</v>
      </c>
      <c r="C12" s="1" t="s">
        <v>40</v>
      </c>
      <c r="D12" s="1">
        <v>30</v>
      </c>
      <c r="E12" s="1">
        <v>2</v>
      </c>
      <c r="F12" s="1">
        <f t="shared" si="0"/>
        <v>32</v>
      </c>
      <c r="G12" s="2">
        <v>41376</v>
      </c>
      <c r="H12" s="2">
        <v>41378</v>
      </c>
      <c r="I12" s="1">
        <v>2</v>
      </c>
      <c r="J12" s="3" t="s">
        <v>43</v>
      </c>
      <c r="K12" s="4">
        <f t="shared" si="2"/>
        <v>4</v>
      </c>
      <c r="L12" s="4">
        <f>E12*D12</f>
        <v>60</v>
      </c>
      <c r="M12" s="4">
        <v>0</v>
      </c>
      <c r="N12" s="4">
        <f>F12*I12</f>
        <v>64</v>
      </c>
      <c r="O12" s="4">
        <f>3*F12</f>
        <v>96</v>
      </c>
      <c r="P12" s="4">
        <f>I12*F12</f>
        <v>64</v>
      </c>
      <c r="Q12" s="4">
        <f>6*32</f>
        <v>192</v>
      </c>
      <c r="R12" s="4">
        <v>2</v>
      </c>
      <c r="S12" s="1">
        <v>0</v>
      </c>
      <c r="T12" s="1">
        <v>0</v>
      </c>
    </row>
    <row r="13" spans="1:20" ht="24" customHeight="1">
      <c r="A13" s="1">
        <v>8</v>
      </c>
      <c r="B13" s="1" t="s">
        <v>39</v>
      </c>
      <c r="C13" s="1" t="s">
        <v>40</v>
      </c>
      <c r="D13" s="1">
        <v>30</v>
      </c>
      <c r="E13" s="1">
        <v>2</v>
      </c>
      <c r="F13" s="1">
        <f t="shared" si="0"/>
        <v>32</v>
      </c>
      <c r="G13" s="2">
        <v>41614</v>
      </c>
      <c r="H13" s="2">
        <v>41616</v>
      </c>
      <c r="I13" s="1">
        <v>2</v>
      </c>
      <c r="J13" s="3" t="s">
        <v>44</v>
      </c>
      <c r="K13" s="4">
        <f t="shared" si="2"/>
        <v>4</v>
      </c>
      <c r="L13" s="4">
        <f>E13*D13</f>
        <v>60</v>
      </c>
      <c r="M13" s="4">
        <v>0</v>
      </c>
      <c r="N13" s="4">
        <f>F13*I13</f>
        <v>64</v>
      </c>
      <c r="O13" s="4">
        <v>96</v>
      </c>
      <c r="P13" s="4">
        <f>I13*F13</f>
        <v>64</v>
      </c>
      <c r="Q13" s="4">
        <f>6*32</f>
        <v>192</v>
      </c>
      <c r="R13" s="4">
        <v>2</v>
      </c>
      <c r="S13" s="1">
        <v>0</v>
      </c>
      <c r="T13" s="1">
        <v>0</v>
      </c>
    </row>
    <row r="14" spans="1:20" ht="24" customHeight="1">
      <c r="A14" s="1">
        <v>9</v>
      </c>
      <c r="B14" s="1" t="s">
        <v>31</v>
      </c>
      <c r="C14" s="1" t="s">
        <v>32</v>
      </c>
      <c r="D14" s="1">
        <v>40</v>
      </c>
      <c r="E14" s="1">
        <v>2</v>
      </c>
      <c r="F14" s="1">
        <f t="shared" si="0"/>
        <v>42</v>
      </c>
      <c r="G14" s="2">
        <v>41411</v>
      </c>
      <c r="H14" s="2">
        <v>41413</v>
      </c>
      <c r="I14" s="1">
        <f t="shared" ref="I14:I29" si="3">H14-G14</f>
        <v>2</v>
      </c>
      <c r="J14" s="3" t="s">
        <v>33</v>
      </c>
      <c r="K14" s="4">
        <f t="shared" si="2"/>
        <v>4</v>
      </c>
      <c r="L14" s="4">
        <v>5</v>
      </c>
      <c r="M14" s="4">
        <f t="shared" ref="M14:M22" si="4">I14*D14</f>
        <v>80</v>
      </c>
      <c r="N14" s="4">
        <f>2*42</f>
        <v>84</v>
      </c>
      <c r="O14" s="4">
        <f>3*42</f>
        <v>126</v>
      </c>
      <c r="P14" s="4">
        <f>2*42</f>
        <v>84</v>
      </c>
      <c r="Q14" s="4">
        <f>4*42</f>
        <v>168</v>
      </c>
      <c r="R14" s="4">
        <v>2</v>
      </c>
      <c r="S14" s="1">
        <v>0</v>
      </c>
      <c r="T14" s="1">
        <v>0</v>
      </c>
    </row>
    <row r="15" spans="1:20" ht="24" customHeight="1">
      <c r="A15" s="1">
        <v>10</v>
      </c>
      <c r="B15" s="1" t="s">
        <v>31</v>
      </c>
      <c r="C15" s="1" t="s">
        <v>32</v>
      </c>
      <c r="D15" s="1">
        <v>40</v>
      </c>
      <c r="E15" s="1">
        <v>2</v>
      </c>
      <c r="F15" s="1">
        <f t="shared" si="0"/>
        <v>42</v>
      </c>
      <c r="G15" s="2">
        <v>41418</v>
      </c>
      <c r="H15" s="2">
        <v>41420</v>
      </c>
      <c r="I15" s="1">
        <f t="shared" si="3"/>
        <v>2</v>
      </c>
      <c r="J15" s="3" t="s">
        <v>33</v>
      </c>
      <c r="K15" s="4">
        <f t="shared" si="2"/>
        <v>4</v>
      </c>
      <c r="L15" s="4">
        <v>5</v>
      </c>
      <c r="M15" s="4">
        <f t="shared" si="4"/>
        <v>80</v>
      </c>
      <c r="N15" s="4">
        <f>2*42</f>
        <v>84</v>
      </c>
      <c r="O15" s="4">
        <f>3*42</f>
        <v>126</v>
      </c>
      <c r="P15" s="4">
        <f>2*42</f>
        <v>84</v>
      </c>
      <c r="Q15" s="4">
        <f>4*42</f>
        <v>168</v>
      </c>
      <c r="R15" s="4">
        <v>2</v>
      </c>
      <c r="S15" s="1">
        <v>0</v>
      </c>
      <c r="T15" s="1">
        <v>0</v>
      </c>
    </row>
    <row r="16" spans="1:20" ht="24" customHeight="1">
      <c r="A16" s="1">
        <v>11</v>
      </c>
      <c r="B16" s="1" t="s">
        <v>15</v>
      </c>
      <c r="C16" s="1" t="s">
        <v>14</v>
      </c>
      <c r="D16" s="1">
        <v>26</v>
      </c>
      <c r="E16" s="1">
        <v>2</v>
      </c>
      <c r="F16" s="1">
        <f t="shared" si="0"/>
        <v>28</v>
      </c>
      <c r="G16" s="2">
        <v>41428</v>
      </c>
      <c r="H16" s="2">
        <v>41434</v>
      </c>
      <c r="I16" s="1">
        <f t="shared" si="3"/>
        <v>6</v>
      </c>
      <c r="J16" s="3" t="s">
        <v>16</v>
      </c>
      <c r="K16" s="4">
        <f t="shared" si="2"/>
        <v>12</v>
      </c>
      <c r="L16" s="4">
        <v>0</v>
      </c>
      <c r="M16" s="4">
        <f t="shared" si="4"/>
        <v>156</v>
      </c>
      <c r="N16" s="4">
        <f t="shared" ref="N16:N31" si="5">I16*F16</f>
        <v>168</v>
      </c>
      <c r="O16" s="4">
        <f t="shared" ref="O16:O22" si="6">F16*I16</f>
        <v>168</v>
      </c>
      <c r="P16" s="4">
        <f t="shared" ref="P16:P22" si="7">I16*F16</f>
        <v>168</v>
      </c>
      <c r="Q16" s="4">
        <f t="shared" ref="Q16:Q22" si="8">12*F16</f>
        <v>336</v>
      </c>
      <c r="R16" s="4">
        <v>6</v>
      </c>
      <c r="S16" s="1">
        <v>0</v>
      </c>
      <c r="T16" s="1">
        <v>0</v>
      </c>
    </row>
    <row r="17" spans="1:20" ht="24" customHeight="1">
      <c r="A17" s="1">
        <v>12</v>
      </c>
      <c r="B17" s="1" t="s">
        <v>15</v>
      </c>
      <c r="C17" s="1" t="s">
        <v>14</v>
      </c>
      <c r="D17" s="1">
        <v>26</v>
      </c>
      <c r="E17" s="1">
        <v>2</v>
      </c>
      <c r="F17" s="1">
        <f t="shared" si="0"/>
        <v>28</v>
      </c>
      <c r="G17" s="2">
        <v>41470</v>
      </c>
      <c r="H17" s="2">
        <v>41476</v>
      </c>
      <c r="I17" s="1">
        <f t="shared" si="3"/>
        <v>6</v>
      </c>
      <c r="J17" s="3" t="s">
        <v>16</v>
      </c>
      <c r="K17" s="4">
        <f t="shared" si="2"/>
        <v>12</v>
      </c>
      <c r="L17" s="4">
        <v>0</v>
      </c>
      <c r="M17" s="4">
        <f t="shared" si="4"/>
        <v>156</v>
      </c>
      <c r="N17" s="4">
        <f t="shared" si="5"/>
        <v>168</v>
      </c>
      <c r="O17" s="4">
        <f t="shared" si="6"/>
        <v>168</v>
      </c>
      <c r="P17" s="4">
        <f t="shared" si="7"/>
        <v>168</v>
      </c>
      <c r="Q17" s="4">
        <f t="shared" si="8"/>
        <v>336</v>
      </c>
      <c r="R17" s="4">
        <v>6</v>
      </c>
      <c r="S17" s="1">
        <v>0</v>
      </c>
      <c r="T17" s="1">
        <v>0</v>
      </c>
    </row>
    <row r="18" spans="1:20" ht="24" customHeight="1">
      <c r="A18" s="1">
        <v>13</v>
      </c>
      <c r="B18" s="1" t="s">
        <v>15</v>
      </c>
      <c r="C18" s="1" t="s">
        <v>14</v>
      </c>
      <c r="D18" s="1">
        <v>26</v>
      </c>
      <c r="E18" s="1">
        <v>2</v>
      </c>
      <c r="F18" s="1">
        <f t="shared" si="0"/>
        <v>28</v>
      </c>
      <c r="G18" s="2">
        <v>41505</v>
      </c>
      <c r="H18" s="2">
        <v>41511</v>
      </c>
      <c r="I18" s="1">
        <f t="shared" si="3"/>
        <v>6</v>
      </c>
      <c r="J18" s="3" t="s">
        <v>16</v>
      </c>
      <c r="K18" s="4">
        <f t="shared" si="2"/>
        <v>12</v>
      </c>
      <c r="L18" s="4">
        <v>0</v>
      </c>
      <c r="M18" s="4">
        <f t="shared" si="4"/>
        <v>156</v>
      </c>
      <c r="N18" s="4">
        <f t="shared" si="5"/>
        <v>168</v>
      </c>
      <c r="O18" s="4">
        <f t="shared" si="6"/>
        <v>168</v>
      </c>
      <c r="P18" s="4">
        <f t="shared" si="7"/>
        <v>168</v>
      </c>
      <c r="Q18" s="4">
        <f t="shared" si="8"/>
        <v>336</v>
      </c>
      <c r="R18" s="4">
        <v>6</v>
      </c>
      <c r="S18" s="1">
        <v>0</v>
      </c>
      <c r="T18" s="1">
        <v>0</v>
      </c>
    </row>
    <row r="19" spans="1:20" ht="24" customHeight="1">
      <c r="A19" s="1">
        <v>14</v>
      </c>
      <c r="B19" s="1" t="s">
        <v>15</v>
      </c>
      <c r="C19" s="1" t="s">
        <v>14</v>
      </c>
      <c r="D19" s="1">
        <v>26</v>
      </c>
      <c r="E19" s="1">
        <v>2</v>
      </c>
      <c r="F19" s="1">
        <f t="shared" si="0"/>
        <v>28</v>
      </c>
      <c r="G19" s="2">
        <v>41526</v>
      </c>
      <c r="H19" s="2">
        <v>41532</v>
      </c>
      <c r="I19" s="1">
        <f t="shared" si="3"/>
        <v>6</v>
      </c>
      <c r="J19" s="3" t="s">
        <v>16</v>
      </c>
      <c r="K19" s="4">
        <f t="shared" si="2"/>
        <v>12</v>
      </c>
      <c r="L19" s="4">
        <v>0</v>
      </c>
      <c r="M19" s="4">
        <f t="shared" si="4"/>
        <v>156</v>
      </c>
      <c r="N19" s="4">
        <f t="shared" si="5"/>
        <v>168</v>
      </c>
      <c r="O19" s="4">
        <f t="shared" si="6"/>
        <v>168</v>
      </c>
      <c r="P19" s="4">
        <f t="shared" si="7"/>
        <v>168</v>
      </c>
      <c r="Q19" s="4">
        <f t="shared" si="8"/>
        <v>336</v>
      </c>
      <c r="R19" s="4">
        <v>6</v>
      </c>
      <c r="S19" s="1">
        <v>0</v>
      </c>
      <c r="T19" s="1">
        <v>0</v>
      </c>
    </row>
    <row r="20" spans="1:20" ht="24" customHeight="1">
      <c r="A20" s="1">
        <v>15</v>
      </c>
      <c r="B20" s="1" t="s">
        <v>15</v>
      </c>
      <c r="C20" s="1" t="s">
        <v>14</v>
      </c>
      <c r="D20" s="1">
        <v>26</v>
      </c>
      <c r="E20" s="1">
        <v>2</v>
      </c>
      <c r="F20" s="1">
        <f t="shared" si="0"/>
        <v>28</v>
      </c>
      <c r="G20" s="2">
        <v>41540</v>
      </c>
      <c r="H20" s="2">
        <v>41546</v>
      </c>
      <c r="I20" s="1">
        <f t="shared" si="3"/>
        <v>6</v>
      </c>
      <c r="J20" s="3" t="s">
        <v>16</v>
      </c>
      <c r="K20" s="4">
        <f t="shared" si="2"/>
        <v>12</v>
      </c>
      <c r="L20" s="4">
        <v>0</v>
      </c>
      <c r="M20" s="4">
        <f t="shared" si="4"/>
        <v>156</v>
      </c>
      <c r="N20" s="4">
        <f t="shared" si="5"/>
        <v>168</v>
      </c>
      <c r="O20" s="4">
        <f t="shared" si="6"/>
        <v>168</v>
      </c>
      <c r="P20" s="4">
        <f t="shared" si="7"/>
        <v>168</v>
      </c>
      <c r="Q20" s="4">
        <f t="shared" si="8"/>
        <v>336</v>
      </c>
      <c r="R20" s="4">
        <v>6</v>
      </c>
      <c r="S20" s="1">
        <v>0</v>
      </c>
      <c r="T20" s="1">
        <v>0</v>
      </c>
    </row>
    <row r="21" spans="1:20" ht="24" customHeight="1">
      <c r="A21" s="1">
        <v>16</v>
      </c>
      <c r="B21" s="1" t="s">
        <v>15</v>
      </c>
      <c r="C21" s="1" t="s">
        <v>14</v>
      </c>
      <c r="D21" s="1">
        <v>26</v>
      </c>
      <c r="E21" s="1">
        <v>2</v>
      </c>
      <c r="F21" s="1">
        <f t="shared" si="0"/>
        <v>28</v>
      </c>
      <c r="G21" s="2">
        <v>41547</v>
      </c>
      <c r="H21" s="2">
        <v>41553</v>
      </c>
      <c r="I21" s="1">
        <f t="shared" si="3"/>
        <v>6</v>
      </c>
      <c r="J21" s="3" t="s">
        <v>16</v>
      </c>
      <c r="K21" s="4">
        <f t="shared" si="2"/>
        <v>12</v>
      </c>
      <c r="L21" s="4">
        <v>0</v>
      </c>
      <c r="M21" s="4">
        <f t="shared" si="4"/>
        <v>156</v>
      </c>
      <c r="N21" s="4">
        <f t="shared" si="5"/>
        <v>168</v>
      </c>
      <c r="O21" s="4">
        <f t="shared" si="6"/>
        <v>168</v>
      </c>
      <c r="P21" s="4">
        <f t="shared" si="7"/>
        <v>168</v>
      </c>
      <c r="Q21" s="4">
        <f t="shared" si="8"/>
        <v>336</v>
      </c>
      <c r="R21" s="4">
        <v>6</v>
      </c>
      <c r="S21" s="1">
        <v>0</v>
      </c>
      <c r="T21" s="1">
        <v>0</v>
      </c>
    </row>
    <row r="22" spans="1:20" ht="24" customHeight="1">
      <c r="A22" s="1">
        <v>17</v>
      </c>
      <c r="B22" s="1" t="s">
        <v>15</v>
      </c>
      <c r="C22" s="1" t="s">
        <v>14</v>
      </c>
      <c r="D22" s="1">
        <v>26</v>
      </c>
      <c r="E22" s="1">
        <v>2</v>
      </c>
      <c r="F22" s="1">
        <f t="shared" si="0"/>
        <v>28</v>
      </c>
      <c r="G22" s="2">
        <v>41554</v>
      </c>
      <c r="H22" s="2">
        <v>41560</v>
      </c>
      <c r="I22" s="1">
        <f t="shared" si="3"/>
        <v>6</v>
      </c>
      <c r="J22" s="3" t="s">
        <v>16</v>
      </c>
      <c r="K22" s="4">
        <f t="shared" si="2"/>
        <v>12</v>
      </c>
      <c r="L22" s="4">
        <v>0</v>
      </c>
      <c r="M22" s="4">
        <f t="shared" si="4"/>
        <v>156</v>
      </c>
      <c r="N22" s="4">
        <f t="shared" si="5"/>
        <v>168</v>
      </c>
      <c r="O22" s="4">
        <f t="shared" si="6"/>
        <v>168</v>
      </c>
      <c r="P22" s="4">
        <f t="shared" si="7"/>
        <v>168</v>
      </c>
      <c r="Q22" s="4">
        <f t="shared" si="8"/>
        <v>336</v>
      </c>
      <c r="R22" s="4">
        <v>6</v>
      </c>
      <c r="S22" s="1">
        <v>0</v>
      </c>
      <c r="T22" s="1">
        <v>0</v>
      </c>
    </row>
    <row r="23" spans="1:20" ht="24" customHeight="1">
      <c r="A23" s="1">
        <v>18</v>
      </c>
      <c r="B23" s="1" t="s">
        <v>34</v>
      </c>
      <c r="C23" s="1" t="s">
        <v>36</v>
      </c>
      <c r="D23" s="1">
        <v>26</v>
      </c>
      <c r="E23" s="1">
        <v>3</v>
      </c>
      <c r="F23" s="1">
        <f t="shared" si="0"/>
        <v>29</v>
      </c>
      <c r="G23" s="2">
        <v>41557</v>
      </c>
      <c r="H23" s="2">
        <v>41559</v>
      </c>
      <c r="I23" s="1">
        <f t="shared" si="3"/>
        <v>2</v>
      </c>
      <c r="J23" s="3" t="s">
        <v>35</v>
      </c>
      <c r="K23" s="4">
        <v>0</v>
      </c>
      <c r="L23" s="4">
        <f>F23*I23</f>
        <v>58</v>
      </c>
      <c r="M23" s="4">
        <v>0</v>
      </c>
      <c r="N23" s="4">
        <f t="shared" si="5"/>
        <v>58</v>
      </c>
      <c r="O23" s="4">
        <v>58</v>
      </c>
      <c r="P23" s="4">
        <v>29</v>
      </c>
      <c r="Q23" s="4">
        <f>5*29</f>
        <v>145</v>
      </c>
      <c r="R23" s="4">
        <v>2</v>
      </c>
      <c r="S23" s="1">
        <v>1</v>
      </c>
      <c r="T23" s="1">
        <v>0</v>
      </c>
    </row>
    <row r="24" spans="1:20" ht="24" customHeight="1">
      <c r="A24" s="1">
        <v>19</v>
      </c>
      <c r="B24" s="1" t="s">
        <v>15</v>
      </c>
      <c r="C24" s="1" t="s">
        <v>14</v>
      </c>
      <c r="D24" s="1">
        <v>26</v>
      </c>
      <c r="E24" s="1">
        <v>2</v>
      </c>
      <c r="F24" s="1">
        <f t="shared" si="0"/>
        <v>28</v>
      </c>
      <c r="G24" s="2">
        <v>41561</v>
      </c>
      <c r="H24" s="2">
        <v>41567</v>
      </c>
      <c r="I24" s="1">
        <f t="shared" si="3"/>
        <v>6</v>
      </c>
      <c r="J24" s="3" t="s">
        <v>16</v>
      </c>
      <c r="K24" s="4">
        <f t="shared" ref="K24:K31" si="9">I24*E24</f>
        <v>12</v>
      </c>
      <c r="L24" s="4">
        <v>0</v>
      </c>
      <c r="M24" s="4">
        <f t="shared" ref="M24:M31" si="10">I24*D24</f>
        <v>156</v>
      </c>
      <c r="N24" s="4">
        <f t="shared" si="5"/>
        <v>168</v>
      </c>
      <c r="O24" s="4">
        <f t="shared" ref="O24:O31" si="11">F24*I24</f>
        <v>168</v>
      </c>
      <c r="P24" s="4">
        <f t="shared" ref="P24:P31" si="12">I24*F24</f>
        <v>168</v>
      </c>
      <c r="Q24" s="4">
        <f t="shared" ref="Q24:Q31" si="13">12*F24</f>
        <v>336</v>
      </c>
      <c r="R24" s="4">
        <v>6</v>
      </c>
      <c r="S24" s="1">
        <v>0</v>
      </c>
      <c r="T24" s="1">
        <v>0</v>
      </c>
    </row>
    <row r="25" spans="1:20" s="13" customFormat="1" ht="24" customHeight="1">
      <c r="A25" s="1">
        <v>20</v>
      </c>
      <c r="B25" s="1" t="s">
        <v>15</v>
      </c>
      <c r="C25" s="1" t="s">
        <v>14</v>
      </c>
      <c r="D25" s="1">
        <v>26</v>
      </c>
      <c r="E25" s="1">
        <v>2</v>
      </c>
      <c r="F25" s="1">
        <f t="shared" si="0"/>
        <v>28</v>
      </c>
      <c r="G25" s="2">
        <v>41582</v>
      </c>
      <c r="H25" s="2">
        <v>41588</v>
      </c>
      <c r="I25" s="1">
        <f t="shared" si="3"/>
        <v>6</v>
      </c>
      <c r="J25" s="3" t="s">
        <v>16</v>
      </c>
      <c r="K25" s="4">
        <f t="shared" si="9"/>
        <v>12</v>
      </c>
      <c r="L25" s="4">
        <v>0</v>
      </c>
      <c r="M25" s="4">
        <f t="shared" si="10"/>
        <v>156</v>
      </c>
      <c r="N25" s="4">
        <f t="shared" si="5"/>
        <v>168</v>
      </c>
      <c r="O25" s="4">
        <f t="shared" si="11"/>
        <v>168</v>
      </c>
      <c r="P25" s="4">
        <f t="shared" si="12"/>
        <v>168</v>
      </c>
      <c r="Q25" s="4">
        <f t="shared" si="13"/>
        <v>336</v>
      </c>
      <c r="R25" s="4">
        <v>6</v>
      </c>
      <c r="S25" s="1">
        <v>0</v>
      </c>
      <c r="T25" s="1">
        <v>0</v>
      </c>
    </row>
    <row r="26" spans="1:20" ht="24" customHeight="1">
      <c r="A26" s="1">
        <v>21</v>
      </c>
      <c r="B26" s="1" t="s">
        <v>15</v>
      </c>
      <c r="C26" s="1" t="s">
        <v>14</v>
      </c>
      <c r="D26" s="1">
        <v>26</v>
      </c>
      <c r="E26" s="1">
        <v>2</v>
      </c>
      <c r="F26" s="1">
        <f t="shared" si="0"/>
        <v>28</v>
      </c>
      <c r="G26" s="2">
        <v>41590</v>
      </c>
      <c r="H26" s="2">
        <v>41596</v>
      </c>
      <c r="I26" s="1">
        <f t="shared" si="3"/>
        <v>6</v>
      </c>
      <c r="J26" s="3" t="s">
        <v>16</v>
      </c>
      <c r="K26" s="4">
        <f t="shared" si="9"/>
        <v>12</v>
      </c>
      <c r="L26" s="4">
        <v>0</v>
      </c>
      <c r="M26" s="4">
        <f t="shared" si="10"/>
        <v>156</v>
      </c>
      <c r="N26" s="4">
        <f t="shared" si="5"/>
        <v>168</v>
      </c>
      <c r="O26" s="4">
        <f t="shared" si="11"/>
        <v>168</v>
      </c>
      <c r="P26" s="4">
        <f t="shared" si="12"/>
        <v>168</v>
      </c>
      <c r="Q26" s="4">
        <f t="shared" si="13"/>
        <v>336</v>
      </c>
      <c r="R26" s="4">
        <v>6</v>
      </c>
      <c r="S26" s="1">
        <v>0</v>
      </c>
      <c r="T26" s="1">
        <v>0</v>
      </c>
    </row>
    <row r="27" spans="1:20" ht="24" customHeight="1">
      <c r="A27" s="1">
        <v>22</v>
      </c>
      <c r="B27" s="1" t="s">
        <v>15</v>
      </c>
      <c r="C27" s="1" t="s">
        <v>14</v>
      </c>
      <c r="D27" s="1">
        <v>26</v>
      </c>
      <c r="E27" s="1">
        <v>2</v>
      </c>
      <c r="F27" s="1">
        <f t="shared" si="0"/>
        <v>28</v>
      </c>
      <c r="G27" s="2">
        <v>41603</v>
      </c>
      <c r="H27" s="2">
        <v>41609</v>
      </c>
      <c r="I27" s="1">
        <f t="shared" si="3"/>
        <v>6</v>
      </c>
      <c r="J27" s="3" t="s">
        <v>16</v>
      </c>
      <c r="K27" s="4">
        <f t="shared" si="9"/>
        <v>12</v>
      </c>
      <c r="L27" s="4">
        <v>0</v>
      </c>
      <c r="M27" s="4">
        <f t="shared" si="10"/>
        <v>156</v>
      </c>
      <c r="N27" s="4">
        <f t="shared" si="5"/>
        <v>168</v>
      </c>
      <c r="O27" s="4">
        <f t="shared" si="11"/>
        <v>168</v>
      </c>
      <c r="P27" s="4">
        <f t="shared" si="12"/>
        <v>168</v>
      </c>
      <c r="Q27" s="4">
        <f t="shared" si="13"/>
        <v>336</v>
      </c>
      <c r="R27" s="4">
        <v>6</v>
      </c>
      <c r="S27" s="1">
        <v>0</v>
      </c>
      <c r="T27" s="1">
        <v>0</v>
      </c>
    </row>
    <row r="28" spans="1:20" ht="24" customHeight="1">
      <c r="A28" s="1">
        <v>23</v>
      </c>
      <c r="B28" s="1" t="s">
        <v>15</v>
      </c>
      <c r="C28" s="1" t="s">
        <v>14</v>
      </c>
      <c r="D28" s="1">
        <v>26</v>
      </c>
      <c r="E28" s="1">
        <v>2</v>
      </c>
      <c r="F28" s="1">
        <f t="shared" si="0"/>
        <v>28</v>
      </c>
      <c r="G28" s="2">
        <v>41610</v>
      </c>
      <c r="H28" s="2">
        <v>41616</v>
      </c>
      <c r="I28" s="1">
        <f t="shared" si="3"/>
        <v>6</v>
      </c>
      <c r="J28" s="3" t="s">
        <v>16</v>
      </c>
      <c r="K28" s="4">
        <f t="shared" si="9"/>
        <v>12</v>
      </c>
      <c r="L28" s="4">
        <v>0</v>
      </c>
      <c r="M28" s="4">
        <f t="shared" si="10"/>
        <v>156</v>
      </c>
      <c r="N28" s="4">
        <f t="shared" si="5"/>
        <v>168</v>
      </c>
      <c r="O28" s="4">
        <f t="shared" si="11"/>
        <v>168</v>
      </c>
      <c r="P28" s="4">
        <f t="shared" si="12"/>
        <v>168</v>
      </c>
      <c r="Q28" s="4">
        <f t="shared" si="13"/>
        <v>336</v>
      </c>
      <c r="R28" s="4">
        <v>6</v>
      </c>
      <c r="S28" s="1">
        <v>0</v>
      </c>
      <c r="T28" s="1">
        <v>0</v>
      </c>
    </row>
    <row r="29" spans="1:20" ht="24" customHeight="1">
      <c r="A29" s="1">
        <v>24</v>
      </c>
      <c r="B29" s="1" t="s">
        <v>15</v>
      </c>
      <c r="C29" s="1" t="s">
        <v>14</v>
      </c>
      <c r="D29" s="1">
        <v>26</v>
      </c>
      <c r="E29" s="1">
        <v>2</v>
      </c>
      <c r="F29" s="1">
        <f t="shared" si="0"/>
        <v>28</v>
      </c>
      <c r="G29" s="2">
        <v>41617</v>
      </c>
      <c r="H29" s="2">
        <v>41623</v>
      </c>
      <c r="I29" s="1">
        <f t="shared" si="3"/>
        <v>6</v>
      </c>
      <c r="J29" s="3" t="s">
        <v>16</v>
      </c>
      <c r="K29" s="4">
        <f t="shared" si="9"/>
        <v>12</v>
      </c>
      <c r="L29" s="4">
        <v>0</v>
      </c>
      <c r="M29" s="4">
        <f t="shared" si="10"/>
        <v>156</v>
      </c>
      <c r="N29" s="4">
        <f t="shared" si="5"/>
        <v>168</v>
      </c>
      <c r="O29" s="4">
        <f t="shared" si="11"/>
        <v>168</v>
      </c>
      <c r="P29" s="4">
        <f t="shared" si="12"/>
        <v>168</v>
      </c>
      <c r="Q29" s="4">
        <f t="shared" si="13"/>
        <v>336</v>
      </c>
      <c r="R29" s="4">
        <v>6</v>
      </c>
      <c r="S29" s="1">
        <v>0</v>
      </c>
      <c r="T29" s="1">
        <v>0</v>
      </c>
    </row>
    <row r="30" spans="1:20" ht="24" customHeight="1">
      <c r="A30" s="1">
        <v>25</v>
      </c>
      <c r="B30" s="6" t="s">
        <v>42</v>
      </c>
      <c r="C30" s="1" t="s">
        <v>41</v>
      </c>
      <c r="D30" s="1">
        <v>26</v>
      </c>
      <c r="E30" s="1">
        <v>2</v>
      </c>
      <c r="F30" s="1">
        <f t="shared" si="0"/>
        <v>28</v>
      </c>
      <c r="G30" s="15" t="s">
        <v>47</v>
      </c>
      <c r="H30" s="15" t="s">
        <v>47</v>
      </c>
      <c r="I30" s="1">
        <v>6</v>
      </c>
      <c r="J30" s="3" t="s">
        <v>16</v>
      </c>
      <c r="K30" s="4">
        <f t="shared" si="9"/>
        <v>12</v>
      </c>
      <c r="L30" s="4">
        <v>0</v>
      </c>
      <c r="M30" s="4">
        <f t="shared" si="10"/>
        <v>156</v>
      </c>
      <c r="N30" s="4">
        <f t="shared" si="5"/>
        <v>168</v>
      </c>
      <c r="O30" s="4">
        <f t="shared" si="11"/>
        <v>168</v>
      </c>
      <c r="P30" s="4">
        <f t="shared" si="12"/>
        <v>168</v>
      </c>
      <c r="Q30" s="4">
        <f t="shared" si="13"/>
        <v>336</v>
      </c>
      <c r="R30" s="4">
        <v>6</v>
      </c>
      <c r="S30" s="1">
        <v>0</v>
      </c>
      <c r="T30" s="1">
        <v>0</v>
      </c>
    </row>
    <row r="31" spans="1:20" ht="24" customHeight="1" thickBot="1">
      <c r="A31" s="1">
        <v>26</v>
      </c>
      <c r="B31" s="6" t="s">
        <v>42</v>
      </c>
      <c r="C31" s="1" t="s">
        <v>41</v>
      </c>
      <c r="D31" s="1">
        <v>26</v>
      </c>
      <c r="E31" s="1">
        <v>2</v>
      </c>
      <c r="F31" s="1">
        <f t="shared" si="0"/>
        <v>28</v>
      </c>
      <c r="G31" s="15" t="s">
        <v>47</v>
      </c>
      <c r="H31" s="15" t="s">
        <v>47</v>
      </c>
      <c r="I31" s="1">
        <v>6</v>
      </c>
      <c r="J31" s="17" t="s">
        <v>16</v>
      </c>
      <c r="K31" s="18">
        <f t="shared" si="9"/>
        <v>12</v>
      </c>
      <c r="L31" s="18">
        <v>0</v>
      </c>
      <c r="M31" s="18">
        <f t="shared" si="10"/>
        <v>156</v>
      </c>
      <c r="N31" s="18">
        <f t="shared" si="5"/>
        <v>168</v>
      </c>
      <c r="O31" s="18">
        <f t="shared" si="11"/>
        <v>168</v>
      </c>
      <c r="P31" s="18">
        <f t="shared" si="12"/>
        <v>168</v>
      </c>
      <c r="Q31" s="18">
        <f t="shared" si="13"/>
        <v>336</v>
      </c>
      <c r="R31" s="18">
        <v>6</v>
      </c>
      <c r="S31" s="19">
        <v>0</v>
      </c>
      <c r="T31" s="19">
        <v>0</v>
      </c>
    </row>
    <row r="32" spans="1:20" ht="24" customHeight="1" thickBot="1">
      <c r="B32" s="22"/>
      <c r="G32" s="23"/>
      <c r="H32" s="23"/>
      <c r="J32" s="20" t="s">
        <v>38</v>
      </c>
      <c r="K32" s="21">
        <f>SUM(K5:K31)</f>
        <v>252</v>
      </c>
      <c r="L32" s="21">
        <f t="shared" ref="L32:T32" si="14">SUM(L5:L31)</f>
        <v>292</v>
      </c>
      <c r="M32" s="21">
        <f t="shared" si="14"/>
        <v>3274</v>
      </c>
      <c r="N32" s="21">
        <f t="shared" si="14"/>
        <v>3738</v>
      </c>
      <c r="O32" s="21">
        <f t="shared" si="14"/>
        <v>3886</v>
      </c>
      <c r="P32" s="21">
        <f t="shared" si="14"/>
        <v>3659</v>
      </c>
      <c r="Q32" s="21">
        <f t="shared" si="14"/>
        <v>7633</v>
      </c>
      <c r="R32" s="21">
        <f t="shared" si="14"/>
        <v>129</v>
      </c>
      <c r="S32" s="21">
        <f t="shared" si="14"/>
        <v>2</v>
      </c>
      <c r="T32" s="21">
        <f t="shared" si="14"/>
        <v>0</v>
      </c>
    </row>
    <row r="33" spans="1:20" ht="24" customHeight="1">
      <c r="B33" s="22"/>
      <c r="G33" s="23"/>
      <c r="H33" s="23"/>
      <c r="J33" s="25"/>
    </row>
    <row r="34" spans="1:20" ht="24" customHeight="1">
      <c r="A34" s="24" t="s">
        <v>58</v>
      </c>
      <c r="B34" s="22"/>
      <c r="G34" s="23"/>
      <c r="H34" s="23"/>
      <c r="J34" s="25"/>
    </row>
    <row r="35" spans="1:20" ht="24" customHeight="1">
      <c r="A35" s="1">
        <v>1</v>
      </c>
      <c r="B35" s="6" t="s">
        <v>45</v>
      </c>
      <c r="C35" s="16" t="s">
        <v>46</v>
      </c>
      <c r="D35" s="6">
        <v>1</v>
      </c>
      <c r="E35" s="6">
        <v>0</v>
      </c>
      <c r="F35" s="6">
        <f t="shared" si="0"/>
        <v>1</v>
      </c>
      <c r="G35" s="15" t="s">
        <v>47</v>
      </c>
      <c r="H35" s="15" t="s">
        <v>47</v>
      </c>
      <c r="I35" s="1"/>
      <c r="J35" s="3" t="s">
        <v>16</v>
      </c>
      <c r="K35" s="4">
        <v>100</v>
      </c>
      <c r="L35" s="4">
        <v>0</v>
      </c>
      <c r="M35" s="4">
        <v>0</v>
      </c>
      <c r="N35" s="4">
        <v>100</v>
      </c>
      <c r="O35" s="4">
        <v>50</v>
      </c>
      <c r="P35" s="4">
        <v>50</v>
      </c>
      <c r="Q35" s="4">
        <v>0</v>
      </c>
      <c r="R35" s="4">
        <v>0</v>
      </c>
      <c r="S35" s="1">
        <v>0</v>
      </c>
      <c r="T35" s="1">
        <v>0</v>
      </c>
    </row>
    <row r="36" spans="1:20" ht="24" customHeight="1">
      <c r="A36" s="1">
        <v>2</v>
      </c>
      <c r="B36" s="6" t="s">
        <v>45</v>
      </c>
      <c r="C36" s="16" t="s">
        <v>46</v>
      </c>
      <c r="D36" s="6">
        <v>1</v>
      </c>
      <c r="E36" s="6">
        <v>0</v>
      </c>
      <c r="F36" s="6">
        <v>1</v>
      </c>
      <c r="G36" s="15" t="s">
        <v>47</v>
      </c>
      <c r="H36" s="15" t="s">
        <v>47</v>
      </c>
      <c r="I36" s="1"/>
      <c r="J36" s="3" t="s">
        <v>16</v>
      </c>
      <c r="K36" s="4">
        <v>0</v>
      </c>
      <c r="L36" s="4">
        <v>100</v>
      </c>
      <c r="M36" s="4">
        <v>0</v>
      </c>
      <c r="N36" s="4">
        <v>100</v>
      </c>
      <c r="O36" s="4">
        <v>50</v>
      </c>
      <c r="P36" s="4">
        <v>50</v>
      </c>
      <c r="Q36" s="4">
        <v>0</v>
      </c>
      <c r="R36" s="4">
        <v>0</v>
      </c>
      <c r="S36" s="1">
        <v>0</v>
      </c>
      <c r="T36" s="1">
        <v>0</v>
      </c>
    </row>
    <row r="37" spans="1:20" ht="24" customHeight="1">
      <c r="A37" s="1">
        <v>3</v>
      </c>
      <c r="B37" s="6" t="s">
        <v>45</v>
      </c>
      <c r="C37" s="16" t="s">
        <v>46</v>
      </c>
      <c r="D37" s="6">
        <v>1</v>
      </c>
      <c r="E37" s="6">
        <v>0</v>
      </c>
      <c r="F37" s="6">
        <v>1</v>
      </c>
      <c r="G37" s="15" t="s">
        <v>47</v>
      </c>
      <c r="H37" s="15" t="s">
        <v>47</v>
      </c>
      <c r="I37" s="1"/>
      <c r="J37" s="3" t="s">
        <v>16</v>
      </c>
      <c r="K37" s="4">
        <v>0</v>
      </c>
      <c r="L37" s="4">
        <v>0</v>
      </c>
      <c r="M37" s="4">
        <v>50</v>
      </c>
      <c r="N37" s="4">
        <v>50</v>
      </c>
      <c r="O37" s="4">
        <v>0</v>
      </c>
      <c r="P37" s="4">
        <v>0</v>
      </c>
      <c r="Q37" s="4">
        <v>0</v>
      </c>
      <c r="R37" s="4">
        <v>0</v>
      </c>
      <c r="S37" s="1">
        <v>0</v>
      </c>
      <c r="T37" s="1">
        <v>10</v>
      </c>
    </row>
    <row r="38" spans="1:20" ht="24" customHeight="1" thickBot="1">
      <c r="J38" s="26" t="s">
        <v>38</v>
      </c>
      <c r="K38" s="27">
        <f>SUM(K35:K37)</f>
        <v>100</v>
      </c>
      <c r="L38" s="27">
        <f t="shared" ref="L38:T38" si="15">SUM(L35:L37)</f>
        <v>100</v>
      </c>
      <c r="M38" s="27">
        <f t="shared" si="15"/>
        <v>50</v>
      </c>
      <c r="N38" s="27">
        <f t="shared" si="15"/>
        <v>250</v>
      </c>
      <c r="O38" s="27">
        <f t="shared" si="15"/>
        <v>100</v>
      </c>
      <c r="P38" s="27">
        <f t="shared" si="15"/>
        <v>100</v>
      </c>
      <c r="Q38" s="27">
        <f t="shared" si="15"/>
        <v>0</v>
      </c>
      <c r="R38" s="27">
        <f t="shared" si="15"/>
        <v>0</v>
      </c>
      <c r="S38" s="27">
        <f t="shared" si="15"/>
        <v>0</v>
      </c>
      <c r="T38" s="27">
        <f t="shared" si="15"/>
        <v>10</v>
      </c>
    </row>
  </sheetData>
  <autoFilter ref="C4:C41"/>
  <sortState ref="B2:T27">
    <sortCondition ref="G2:G27"/>
  </sortState>
  <mergeCells count="3">
    <mergeCell ref="A1:D1"/>
    <mergeCell ref="Q1:T1"/>
    <mergeCell ref="G3:P3"/>
  </mergeCells>
  <pageMargins left="0.31496062992125984" right="0.31496062992125984" top="0.35433070866141736" bottom="0" header="0.31496062992125984" footer="0.31496062992125984"/>
  <pageSetup paperSize="9" scale="61" orientation="landscape" r:id="rId1"/>
  <headerFooter>
    <oddHeader>&amp;LNumer postępowania: ZP-33/FRSE/2012&amp;RZałącznik nr 2a do SIWZ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zoomScaleNormal="100" workbookViewId="0">
      <selection activeCell="G14" sqref="G2:G14"/>
    </sheetView>
  </sheetViews>
  <sheetFormatPr defaultRowHeight="14.25"/>
  <cols>
    <col min="1" max="1" width="33.625" customWidth="1"/>
    <col min="2" max="3" width="14.125" customWidth="1"/>
    <col min="4" max="4" width="7.25" customWidth="1"/>
    <col min="5" max="7" width="14.125" customWidth="1"/>
  </cols>
  <sheetData>
    <row r="1" spans="1:7" ht="25.5">
      <c r="A1" s="14" t="s">
        <v>19</v>
      </c>
      <c r="B1" s="14" t="s">
        <v>25</v>
      </c>
      <c r="C1" s="14" t="s">
        <v>26</v>
      </c>
      <c r="D1" s="14" t="s">
        <v>27</v>
      </c>
      <c r="E1" s="14" t="s">
        <v>28</v>
      </c>
      <c r="F1" s="14" t="s">
        <v>29</v>
      </c>
      <c r="G1" s="14" t="s">
        <v>30</v>
      </c>
    </row>
    <row r="2" spans="1:7" ht="39.75" customHeight="1">
      <c r="A2" s="5" t="s">
        <v>59</v>
      </c>
      <c r="B2" s="28">
        <v>252</v>
      </c>
      <c r="C2" s="29">
        <v>78.7</v>
      </c>
      <c r="D2" s="30">
        <v>0.08</v>
      </c>
      <c r="E2" s="29">
        <f>C2+C2*D2</f>
        <v>84.996000000000009</v>
      </c>
      <c r="F2" s="29">
        <f>C2*B2</f>
        <v>19832.400000000001</v>
      </c>
      <c r="G2" s="29">
        <f>B2*E2</f>
        <v>21418.992000000002</v>
      </c>
    </row>
    <row r="3" spans="1:7" ht="39.75" customHeight="1">
      <c r="A3" s="5" t="s">
        <v>61</v>
      </c>
      <c r="B3" s="28">
        <v>292</v>
      </c>
      <c r="C3" s="29">
        <f>120.37/2</f>
        <v>60.185000000000002</v>
      </c>
      <c r="D3" s="30">
        <v>0.08</v>
      </c>
      <c r="E3" s="29">
        <f t="shared" ref="E3:E14" si="0">C3+C3*D3</f>
        <v>64.999800000000008</v>
      </c>
      <c r="F3" s="29">
        <f t="shared" ref="F3:F14" si="1">C3*B3</f>
        <v>17574.02</v>
      </c>
      <c r="G3" s="29">
        <f t="shared" ref="G3:G14" si="2">B3*E3</f>
        <v>18979.941600000002</v>
      </c>
    </row>
    <row r="4" spans="1:7" ht="39.75" customHeight="1">
      <c r="A4" s="5" t="s">
        <v>60</v>
      </c>
      <c r="B4" s="28">
        <v>3274</v>
      </c>
      <c r="C4" s="29">
        <f>55.56</f>
        <v>55.56</v>
      </c>
      <c r="D4" s="30">
        <v>0.08</v>
      </c>
      <c r="E4" s="29">
        <f t="shared" si="0"/>
        <v>60.004800000000003</v>
      </c>
      <c r="F4" s="29">
        <f t="shared" si="1"/>
        <v>181903.44</v>
      </c>
      <c r="G4" s="29">
        <f t="shared" si="2"/>
        <v>196455.71520000001</v>
      </c>
    </row>
    <row r="5" spans="1:7" ht="39.75" customHeight="1">
      <c r="A5" s="5" t="s">
        <v>13</v>
      </c>
      <c r="B5" s="28">
        <v>129</v>
      </c>
      <c r="C5" s="29">
        <v>772.36</v>
      </c>
      <c r="D5" s="30">
        <v>0.23</v>
      </c>
      <c r="E5" s="29">
        <f t="shared" si="0"/>
        <v>950.00279999999998</v>
      </c>
      <c r="F5" s="29">
        <f t="shared" si="1"/>
        <v>99634.44</v>
      </c>
      <c r="G5" s="29">
        <f t="shared" si="2"/>
        <v>122550.3612</v>
      </c>
    </row>
    <row r="6" spans="1:7" ht="39.75" customHeight="1">
      <c r="A6" s="5" t="s">
        <v>20</v>
      </c>
      <c r="B6" s="28">
        <v>2</v>
      </c>
      <c r="C6" s="29">
        <v>691.06</v>
      </c>
      <c r="D6" s="30">
        <v>0.23</v>
      </c>
      <c r="E6" s="29">
        <f t="shared" si="0"/>
        <v>850.00379999999996</v>
      </c>
      <c r="F6" s="29">
        <f t="shared" si="1"/>
        <v>1382.12</v>
      </c>
      <c r="G6" s="29">
        <f t="shared" si="2"/>
        <v>1700.0075999999999</v>
      </c>
    </row>
    <row r="7" spans="1:7" ht="39.75" customHeight="1">
      <c r="A7" s="5" t="s">
        <v>54</v>
      </c>
      <c r="B7" s="28">
        <v>10</v>
      </c>
      <c r="C7" s="29">
        <v>231</v>
      </c>
      <c r="D7" s="30">
        <v>0.23</v>
      </c>
      <c r="E7" s="29">
        <v>300</v>
      </c>
      <c r="F7" s="29">
        <f t="shared" si="1"/>
        <v>2310</v>
      </c>
      <c r="G7" s="29">
        <f t="shared" si="2"/>
        <v>3000</v>
      </c>
    </row>
    <row r="8" spans="1:7" ht="39.75" customHeight="1">
      <c r="A8" s="5" t="s">
        <v>21</v>
      </c>
      <c r="B8" s="28">
        <f>3738+250</f>
        <v>3988</v>
      </c>
      <c r="C8" s="29">
        <v>16.670000000000002</v>
      </c>
      <c r="D8" s="30">
        <v>0.08</v>
      </c>
      <c r="E8" s="29">
        <f t="shared" si="0"/>
        <v>18.003600000000002</v>
      </c>
      <c r="F8" s="29">
        <f t="shared" si="1"/>
        <v>66479.960000000006</v>
      </c>
      <c r="G8" s="29">
        <f t="shared" si="2"/>
        <v>71798.356800000009</v>
      </c>
    </row>
    <row r="9" spans="1:7" ht="39.75" customHeight="1">
      <c r="A9" s="5" t="s">
        <v>22</v>
      </c>
      <c r="B9" s="28">
        <f>3886+100</f>
        <v>3986</v>
      </c>
      <c r="C9" s="29">
        <v>26.85</v>
      </c>
      <c r="D9" s="30">
        <v>0.08</v>
      </c>
      <c r="E9" s="29">
        <f t="shared" si="0"/>
        <v>28.998000000000001</v>
      </c>
      <c r="F9" s="29">
        <f t="shared" si="1"/>
        <v>107024.1</v>
      </c>
      <c r="G9" s="29">
        <f t="shared" si="2"/>
        <v>115586.02800000001</v>
      </c>
    </row>
    <row r="10" spans="1:7" ht="39.75" customHeight="1">
      <c r="A10" s="5" t="s">
        <v>23</v>
      </c>
      <c r="B10" s="28">
        <f>3659+100</f>
        <v>3759</v>
      </c>
      <c r="C10" s="29">
        <v>16.670000000000002</v>
      </c>
      <c r="D10" s="30">
        <v>0.08</v>
      </c>
      <c r="E10" s="29">
        <f t="shared" si="0"/>
        <v>18.003600000000002</v>
      </c>
      <c r="F10" s="29">
        <f t="shared" si="1"/>
        <v>62662.530000000006</v>
      </c>
      <c r="G10" s="29">
        <f t="shared" si="2"/>
        <v>67675.532400000011</v>
      </c>
    </row>
    <row r="11" spans="1:7" ht="39.75" customHeight="1">
      <c r="A11" s="5" t="s">
        <v>24</v>
      </c>
      <c r="B11" s="28">
        <v>7633</v>
      </c>
      <c r="C11" s="29">
        <v>9.75</v>
      </c>
      <c r="D11" s="30">
        <v>0.23</v>
      </c>
      <c r="E11" s="29">
        <f t="shared" si="0"/>
        <v>11.9925</v>
      </c>
      <c r="F11" s="29">
        <f t="shared" si="1"/>
        <v>74421.75</v>
      </c>
      <c r="G11" s="29">
        <f t="shared" si="2"/>
        <v>91538.752500000002</v>
      </c>
    </row>
    <row r="12" spans="1:7" ht="39.75" customHeight="1">
      <c r="A12" s="5" t="s">
        <v>55</v>
      </c>
      <c r="B12" s="28">
        <v>100</v>
      </c>
      <c r="C12" s="29">
        <v>166.7</v>
      </c>
      <c r="D12" s="30">
        <v>0.08</v>
      </c>
      <c r="E12" s="29">
        <v>180</v>
      </c>
      <c r="F12" s="29">
        <f t="shared" si="1"/>
        <v>16670</v>
      </c>
      <c r="G12" s="29">
        <f t="shared" si="2"/>
        <v>18000</v>
      </c>
    </row>
    <row r="13" spans="1:7" ht="39.75" customHeight="1">
      <c r="A13" s="5" t="s">
        <v>56</v>
      </c>
      <c r="B13" s="28">
        <v>100</v>
      </c>
      <c r="C13" s="29">
        <f>203.7/2</f>
        <v>101.85</v>
      </c>
      <c r="D13" s="30">
        <v>0.08</v>
      </c>
      <c r="E13" s="29">
        <f>220/2</f>
        <v>110</v>
      </c>
      <c r="F13" s="31">
        <f t="shared" si="1"/>
        <v>10185</v>
      </c>
      <c r="G13" s="29">
        <f t="shared" si="2"/>
        <v>11000</v>
      </c>
    </row>
    <row r="14" spans="1:7" ht="39.75" customHeight="1" thickBot="1">
      <c r="A14" s="5" t="s">
        <v>57</v>
      </c>
      <c r="B14" s="28">
        <v>50</v>
      </c>
      <c r="C14" s="29">
        <v>55.56</v>
      </c>
      <c r="D14" s="30">
        <v>0.08</v>
      </c>
      <c r="E14" s="29">
        <f t="shared" si="0"/>
        <v>60.004800000000003</v>
      </c>
      <c r="F14" s="31">
        <f t="shared" si="1"/>
        <v>2778</v>
      </c>
      <c r="G14" s="31">
        <f t="shared" si="2"/>
        <v>3000.2400000000002</v>
      </c>
    </row>
    <row r="15" spans="1:7" ht="26.25" customHeight="1" thickBot="1">
      <c r="F15" s="32">
        <f>SUM(F2:F14)</f>
        <v>662857.76</v>
      </c>
      <c r="G15" s="33">
        <f>SUM(G2:G14)</f>
        <v>742703.9273000001</v>
      </c>
    </row>
  </sheetData>
  <pageMargins left="0.31496062992125984" right="0.31496062992125984" top="0.74803149606299213" bottom="0.74803149606299213" header="0.31496062992125984" footer="0.31496062992125984"/>
  <pageSetup paperSize="9" scale="89" orientation="landscape" r:id="rId1"/>
  <headerFooter>
    <oddHeader>&amp;LSzacunkowa kalkulacja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Zestawienie</vt:lpstr>
      <vt:lpstr>Kalkulacja</vt:lpstr>
      <vt:lpstr>Arkusz3</vt:lpstr>
    </vt:vector>
  </TitlesOfParts>
  <Company>FRSE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Bielska</dc:creator>
  <cp:lastModifiedBy>psosnowski</cp:lastModifiedBy>
  <cp:lastPrinted>2012-12-04T09:18:33Z</cp:lastPrinted>
  <dcterms:created xsi:type="dcterms:W3CDTF">2012-09-17T09:34:38Z</dcterms:created>
  <dcterms:modified xsi:type="dcterms:W3CDTF">2012-12-04T09:35:40Z</dcterms:modified>
</cp:coreProperties>
</file>